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1736\active\173620162\engineering\118484\400-Engineering\Roadway\EngData\"/>
    </mc:Choice>
  </mc:AlternateContent>
  <xr:revisionPtr revIDLastSave="0" documentId="13_ncr:1_{70C58449-1E44-4376-8451-3794E0436EDA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0151" sheetId="6" r:id="rId1"/>
    <sheet name="Notes" sheetId="3" r:id="rId2"/>
  </sheets>
  <definedNames>
    <definedName name="_xlnm.Print_Area" localSheetId="0">'20151'!$D$1:$H$41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0" i="6" l="1"/>
  <c r="H37" i="6"/>
  <c r="G37" i="6"/>
  <c r="J21" i="6"/>
  <c r="J22" i="6"/>
  <c r="I31" i="6"/>
  <c r="H15" i="6"/>
  <c r="H21" i="6"/>
  <c r="H24" i="6"/>
  <c r="H34" i="6" l="1"/>
  <c r="H30" i="6"/>
  <c r="H31" i="6"/>
  <c r="H18" i="6"/>
  <c r="H8" i="6"/>
  <c r="H9" i="6"/>
  <c r="H10" i="6"/>
  <c r="H11" i="6"/>
  <c r="H12" i="6"/>
  <c r="H13" i="6"/>
  <c r="H14" i="6"/>
  <c r="I30" i="6"/>
  <c r="I29" i="6"/>
  <c r="J17" i="6"/>
  <c r="K17" i="6" s="1"/>
  <c r="H25" i="6" l="1"/>
  <c r="H26" i="6"/>
  <c r="H27" i="6"/>
  <c r="H22" i="6" l="1"/>
  <c r="H23" i="6" l="1"/>
  <c r="K21" i="3" l="1"/>
  <c r="K22" i="3"/>
  <c r="K23" i="3"/>
  <c r="K24" i="3"/>
  <c r="K25" i="3"/>
  <c r="H33" i="6"/>
  <c r="H20" i="6"/>
  <c r="H17" i="6"/>
  <c r="H7" i="6"/>
  <c r="H29" i="6" l="1"/>
  <c r="G39" i="6" l="1"/>
  <c r="H39" i="6" s="1"/>
  <c r="H40" i="6" l="1"/>
  <c r="G41" i="6" s="1"/>
  <c r="I48" i="3" l="1"/>
  <c r="I47" i="3"/>
  <c r="I46" i="3"/>
  <c r="I45" i="3"/>
  <c r="I44" i="3"/>
  <c r="I43" i="3"/>
  <c r="I42" i="3"/>
  <c r="I41" i="3"/>
  <c r="I40" i="3"/>
  <c r="K37" i="3" l="1"/>
  <c r="K36" i="3"/>
  <c r="K35" i="3"/>
  <c r="K34" i="3"/>
  <c r="H32" i="3"/>
  <c r="K32" i="3" s="1"/>
  <c r="K28" i="3"/>
  <c r="K30" i="3"/>
  <c r="K31" i="3"/>
  <c r="K29" i="3"/>
  <c r="K27" i="3" s="1"/>
  <c r="K20" i="3" s="1"/>
  <c r="K18" i="3"/>
  <c r="K12" i="3"/>
  <c r="K10" i="3"/>
  <c r="K15" i="3"/>
  <c r="K14" i="3"/>
  <c r="K13" i="3"/>
  <c r="K11" i="3"/>
  <c r="K9" i="3"/>
  <c r="K8" i="3" s="1"/>
</calcChain>
</file>

<file path=xl/sharedStrings.xml><?xml version="1.0" encoding="utf-8"?>
<sst xmlns="http://schemas.openxmlformats.org/spreadsheetml/2006/main" count="157" uniqueCount="104">
  <si>
    <t>ITEM</t>
  </si>
  <si>
    <t>UNIT</t>
  </si>
  <si>
    <t>UNIT PRICE</t>
  </si>
  <si>
    <t>QTY</t>
  </si>
  <si>
    <t>COST</t>
  </si>
  <si>
    <t>ROADWAY</t>
  </si>
  <si>
    <t>Clearing &amp; Grubbing</t>
  </si>
  <si>
    <t>LS</t>
  </si>
  <si>
    <t>Area Inside Construction Limits (-areas over rivers, railroads, etc) - pavement salvage area</t>
  </si>
  <si>
    <t>SY</t>
  </si>
  <si>
    <t>FT</t>
  </si>
  <si>
    <t>Excavation</t>
  </si>
  <si>
    <t>CY</t>
  </si>
  <si>
    <t>Volume from the model</t>
  </si>
  <si>
    <t>Embankment</t>
  </si>
  <si>
    <t>addition of all grading components in model. (backslope, ditch, finished grade, foreslope, graded shoulder, green space.</t>
  </si>
  <si>
    <t>EROSION CONTROL</t>
  </si>
  <si>
    <t>Total length measured from BP.</t>
  </si>
  <si>
    <t>Seeding &amp; Mulching</t>
  </si>
  <si>
    <t>equal mainline pavement quantity.</t>
  </si>
  <si>
    <t>Temporary Erosion Control</t>
  </si>
  <si>
    <t>EACH</t>
  </si>
  <si>
    <t>DRAINAGE</t>
  </si>
  <si>
    <t>EA</t>
  </si>
  <si>
    <t>PAVEMENT</t>
  </si>
  <si>
    <t>Eric</t>
  </si>
  <si>
    <t>TRAFFIC CONTROL</t>
  </si>
  <si>
    <t>INCIDENTALS</t>
  </si>
  <si>
    <t>Mobilization</t>
  </si>
  <si>
    <t>LUMP</t>
  </si>
  <si>
    <t>Construction Layout Stakes &amp; Surveying</t>
  </si>
  <si>
    <t>Maintaining Traffic</t>
  </si>
  <si>
    <t>project length /5280</t>
  </si>
  <si>
    <t>Design Contingency</t>
  </si>
  <si>
    <t>Get from Matt</t>
  </si>
  <si>
    <t>TOTAL</t>
  </si>
  <si>
    <t>measure from BP</t>
  </si>
  <si>
    <t>assume 24 months</t>
  </si>
  <si>
    <t>from C&amp;MS 624</t>
  </si>
  <si>
    <t>0.5% of construction budget</t>
  </si>
  <si>
    <t>3% of construction cost</t>
  </si>
  <si>
    <t>Quantity Calculations and Estimate Notes</t>
  </si>
  <si>
    <t>Pavement Cost</t>
  </si>
  <si>
    <t>Qty/SQ YD</t>
  </si>
  <si>
    <t>$/</t>
  </si>
  <si>
    <t>$/SQ YD</t>
  </si>
  <si>
    <t>Surface</t>
  </si>
  <si>
    <t>Tack Coat</t>
  </si>
  <si>
    <t>Gal</t>
  </si>
  <si>
    <t>Intermediate</t>
  </si>
  <si>
    <t>Asphalt Base</t>
  </si>
  <si>
    <t>Aggregate Base</t>
  </si>
  <si>
    <t>Subgrade Compaction</t>
  </si>
  <si>
    <t>Prices based on King Ave Bid Tabs</t>
  </si>
  <si>
    <t>Planing</t>
  </si>
  <si>
    <t>Subgrade Stabilization</t>
  </si>
  <si>
    <t>Cement</t>
  </si>
  <si>
    <t>Ton</t>
  </si>
  <si>
    <t>Cement Stabilized Subgrade</t>
  </si>
  <si>
    <t>Curing Coat</t>
  </si>
  <si>
    <t>Proof Rolling</t>
  </si>
  <si>
    <t>Hr</t>
  </si>
  <si>
    <t>Granular Material, Type C</t>
  </si>
  <si>
    <t>Geotextile Fabric</t>
  </si>
  <si>
    <t>Signal Modification</t>
  </si>
  <si>
    <t>Stop Bar Radar</t>
  </si>
  <si>
    <t xml:space="preserve">Strain Pole </t>
  </si>
  <si>
    <t>Signal Heads</t>
  </si>
  <si>
    <t>Signal Support Foundation</t>
  </si>
  <si>
    <t>Messenger Wire</t>
  </si>
  <si>
    <t>Signal Cable, 7C</t>
  </si>
  <si>
    <t>Pushbutton</t>
  </si>
  <si>
    <t>Pull Box</t>
  </si>
  <si>
    <t>in</t>
  </si>
  <si>
    <t>SF</t>
  </si>
  <si>
    <t>Guardrail, Type MGS</t>
  </si>
  <si>
    <t>12" Conduit, Type B</t>
  </si>
  <si>
    <t>Guardrail Removed</t>
  </si>
  <si>
    <t>Catch Basin, No. 2-2B</t>
  </si>
  <si>
    <t>15" Conduit, Type C</t>
  </si>
  <si>
    <t>Anchor Assembly, MGS Type E</t>
  </si>
  <si>
    <t>Curb Ramp, Type B1</t>
  </si>
  <si>
    <t xml:space="preserve">Pavement, Driveway </t>
  </si>
  <si>
    <t>5' Concrete Walk</t>
  </si>
  <si>
    <t xml:space="preserve">Pavement, Full Depth </t>
  </si>
  <si>
    <t xml:space="preserve">Pavement, Mill and Fill </t>
  </si>
  <si>
    <t xml:space="preserve">Pavement Marking </t>
  </si>
  <si>
    <t xml:space="preserve">Signing </t>
  </si>
  <si>
    <t xml:space="preserve">6" Base Pipe </t>
  </si>
  <si>
    <t xml:space="preserve">Concrete Masonry </t>
  </si>
  <si>
    <t>Inflation Contingency (From ODOT Inflation Calculator)</t>
  </si>
  <si>
    <t>Conduit, Type A, Concrete Box Culvert, 4'x4'</t>
  </si>
  <si>
    <t>Conduit, Type A, Concrete Box Culvert, 48''x52''</t>
  </si>
  <si>
    <t>15'' Conduit, Type B</t>
  </si>
  <si>
    <t>Construction Limit - Pavement</t>
  </si>
  <si>
    <t>2 driveways, remeasure the area</t>
  </si>
  <si>
    <t>Clough Pike &amp; Newtwn Rd Intersection Improvements
HAM-CR 358-0.94 (PID 118484)
Stage 2 Construction Cost Estimate</t>
  </si>
  <si>
    <t>2 curb ramps at the intersection</t>
  </si>
  <si>
    <t>Sheet 12 + Sheet 15</t>
  </si>
  <si>
    <t>KM-corridor-Corridor Reports-Component Quantities</t>
  </si>
  <si>
    <t>120.329+315.37=435.699</t>
  </si>
  <si>
    <t>Front: EOP</t>
  </si>
  <si>
    <t>2 segments</t>
  </si>
  <si>
    <t>Fence, Misc.: Wood Fence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</si>
</sst>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&quot;$&quot;#,##0.00"/>
    <numFmt numFmtId="167" formatCode="_(* #,##0.0_);_(* \(#,##0.0\);_(* &quot;-&quot;??_);_(@_)"/>
  </numFmts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</cellStyleXfs>
  <cellXfs count="120">
    <xf numFmtId="0" fontId="0" fillId="0" borderId="0" xfId="0"/>
    <xf numFmtId="44" fontId="0" fillId="0" borderId="0" xfId="2" applyFont="1"/>
    <xf numFmtId="44" fontId="0" fillId="0" borderId="3" xfId="2" applyFont="1" applyBorder="1"/>
    <xf numFmtId="0" fontId="1" fillId="0" borderId="0" xfId="0" applyFont="1"/>
    <xf numFmtId="39" fontId="0" fillId="0" borderId="0" xfId="0" applyNumberFormat="1"/>
    <xf numFmtId="166" fontId="0" fillId="0" borderId="0" xfId="0" applyNumberFormat="1"/>
    <xf numFmtId="37" fontId="0" fillId="0" borderId="0" xfId="0" applyNumberFormat="1"/>
    <xf numFmtId="164" fontId="0" fillId="0" borderId="0" xfId="1" applyNumberFormat="1" applyFont="1" applyBorder="1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44" fontId="1" fillId="0" borderId="3" xfId="2" applyFont="1" applyBorder="1"/>
    <xf numFmtId="9" fontId="0" fillId="0" borderId="0" xfId="0" applyNumberFormat="1"/>
    <xf numFmtId="0" fontId="5" fillId="0" borderId="0" xfId="0" applyFont="1"/>
    <xf numFmtId="164" fontId="1" fillId="0" borderId="0" xfId="1" applyNumberFormat="1" applyFont="1" applyBorder="1" applyAlignment="1">
      <alignment horizontal="center" vertical="center" wrapText="1"/>
    </xf>
    <xf numFmtId="44" fontId="1" fillId="0" borderId="0" xfId="2" applyFont="1" applyBorder="1" applyAlignment="1">
      <alignment horizontal="center" vertical="center"/>
    </xf>
    <xf numFmtId="39" fontId="1" fillId="0" borderId="0" xfId="1" applyNumberFormat="1" applyFont="1" applyBorder="1"/>
    <xf numFmtId="44" fontId="1" fillId="0" borderId="0" xfId="2" applyFont="1" applyBorder="1"/>
    <xf numFmtId="43" fontId="1" fillId="0" borderId="0" xfId="1" applyFont="1" applyBorder="1"/>
    <xf numFmtId="164" fontId="1" fillId="0" borderId="0" xfId="1" applyNumberFormat="1" applyFont="1" applyBorder="1"/>
    <xf numFmtId="164" fontId="1" fillId="0" borderId="0" xfId="1" applyNumberFormat="1" applyFont="1" applyFill="1" applyBorder="1"/>
    <xf numFmtId="165" fontId="1" fillId="0" borderId="0" xfId="2" applyNumberFormat="1" applyFont="1" applyBorder="1"/>
    <xf numFmtId="44" fontId="2" fillId="0" borderId="0" xfId="2" applyFont="1"/>
    <xf numFmtId="44" fontId="0" fillId="2" borderId="0" xfId="2" applyFont="1" applyFill="1"/>
    <xf numFmtId="44" fontId="1" fillId="0" borderId="0" xfId="2" applyFont="1" applyBorder="1" applyAlignment="1">
      <alignment horizontal="center"/>
    </xf>
    <xf numFmtId="0" fontId="4" fillId="0" borderId="0" xfId="0" applyFont="1"/>
    <xf numFmtId="0" fontId="4" fillId="0" borderId="16" xfId="0" applyFont="1" applyBorder="1"/>
    <xf numFmtId="44" fontId="0" fillId="0" borderId="0" xfId="2" applyFont="1" applyBorder="1"/>
    <xf numFmtId="44" fontId="0" fillId="0" borderId="3" xfId="2" applyFont="1" applyFill="1" applyBorder="1" applyAlignment="1">
      <alignment vertical="center"/>
    </xf>
    <xf numFmtId="44" fontId="1" fillId="0" borderId="0" xfId="2" applyFont="1" applyFill="1" applyBorder="1"/>
    <xf numFmtId="39" fontId="1" fillId="0" borderId="0" xfId="1" applyNumberFormat="1" applyFont="1" applyFill="1" applyBorder="1"/>
    <xf numFmtId="164" fontId="0" fillId="0" borderId="0" xfId="1" applyNumberFormat="1" applyFont="1" applyFill="1" applyBorder="1"/>
    <xf numFmtId="10" fontId="0" fillId="0" borderId="3" xfId="2" applyNumberFormat="1" applyFont="1" applyBorder="1" applyAlignment="1">
      <alignment vertical="center"/>
    </xf>
    <xf numFmtId="9" fontId="0" fillId="0" borderId="3" xfId="2" applyNumberFormat="1" applyFont="1" applyBorder="1" applyAlignment="1">
      <alignment vertical="center"/>
    </xf>
    <xf numFmtId="9" fontId="0" fillId="0" borderId="3" xfId="2" applyNumberFormat="1" applyFont="1" applyFill="1" applyBorder="1" applyAlignment="1">
      <alignment vertical="center"/>
    </xf>
    <xf numFmtId="44" fontId="1" fillId="0" borderId="20" xfId="2" applyFont="1" applyFill="1" applyBorder="1"/>
    <xf numFmtId="10" fontId="0" fillId="0" borderId="6" xfId="2" applyNumberFormat="1" applyFont="1" applyFill="1" applyBorder="1" applyAlignment="1">
      <alignment vertical="center"/>
    </xf>
    <xf numFmtId="0" fontId="1" fillId="0" borderId="0" xfId="2" applyNumberFormat="1" applyFont="1" applyBorder="1"/>
    <xf numFmtId="0" fontId="0" fillId="0" borderId="0" xfId="2" applyNumberFormat="1" applyFont="1" applyBorder="1"/>
    <xf numFmtId="0" fontId="1" fillId="0" borderId="0" xfId="2" applyNumberFormat="1" applyFont="1" applyFill="1" applyBorder="1"/>
    <xf numFmtId="0" fontId="3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0" xfId="2" applyNumberFormat="1" applyFont="1" applyBorder="1" applyAlignment="1">
      <alignment horizontal="center" vertical="center" wrapText="1"/>
    </xf>
    <xf numFmtId="49" fontId="1" fillId="0" borderId="0" xfId="2" applyNumberFormat="1" applyFont="1" applyBorder="1" applyAlignment="1">
      <alignment horizontal="center" vertical="center"/>
    </xf>
    <xf numFmtId="49" fontId="0" fillId="0" borderId="0" xfId="2" applyNumberFormat="1" applyFont="1" applyBorder="1"/>
    <xf numFmtId="49" fontId="1" fillId="0" borderId="0" xfId="2" applyNumberFormat="1" applyFont="1" applyBorder="1"/>
    <xf numFmtId="165" fontId="0" fillId="0" borderId="17" xfId="2" applyNumberFormat="1" applyFont="1" applyFill="1" applyBorder="1" applyAlignment="1">
      <alignment vertical="center"/>
    </xf>
    <xf numFmtId="44" fontId="0" fillId="4" borderId="0" xfId="2" applyFont="1" applyFill="1" applyBorder="1"/>
    <xf numFmtId="164" fontId="0" fillId="4" borderId="0" xfId="1" applyNumberFormat="1" applyFont="1" applyFill="1"/>
    <xf numFmtId="44" fontId="1" fillId="0" borderId="20" xfId="2" applyFont="1" applyBorder="1"/>
    <xf numFmtId="0" fontId="0" fillId="5" borderId="2" xfId="0" applyFill="1" applyBorder="1" applyAlignment="1">
      <alignment vertical="center"/>
    </xf>
    <xf numFmtId="0" fontId="1" fillId="5" borderId="5" xfId="0" applyFont="1" applyFill="1" applyBorder="1" applyAlignment="1">
      <alignment horizontal="center" vertical="center"/>
    </xf>
    <xf numFmtId="0" fontId="0" fillId="5" borderId="10" xfId="0" applyFill="1" applyBorder="1"/>
    <xf numFmtId="0" fontId="1" fillId="5" borderId="2" xfId="0" applyFont="1" applyFill="1" applyBorder="1" applyAlignment="1">
      <alignment vertical="center"/>
    </xf>
    <xf numFmtId="0" fontId="1" fillId="5" borderId="21" xfId="0" applyFont="1" applyFill="1" applyBorder="1" applyAlignment="1">
      <alignment vertical="center"/>
    </xf>
    <xf numFmtId="0" fontId="1" fillId="5" borderId="23" xfId="0" applyFont="1" applyFill="1" applyBorder="1" applyAlignment="1">
      <alignment horizontal="center" vertical="center"/>
    </xf>
    <xf numFmtId="44" fontId="0" fillId="0" borderId="0" xfId="2" applyFont="1" applyFill="1" applyBorder="1"/>
    <xf numFmtId="164" fontId="0" fillId="0" borderId="0" xfId="1" applyNumberFormat="1" applyFont="1" applyFill="1"/>
    <xf numFmtId="164" fontId="1" fillId="0" borderId="0" xfId="1" applyNumberFormat="1" applyFont="1" applyFill="1" applyAlignment="1">
      <alignment wrapText="1"/>
    </xf>
    <xf numFmtId="0" fontId="1" fillId="0" borderId="2" xfId="0" applyFont="1" applyBorder="1" applyAlignment="1">
      <alignment vertical="center"/>
    </xf>
    <xf numFmtId="0" fontId="0" fillId="0" borderId="5" xfId="0" applyBorder="1" applyAlignment="1">
      <alignment horizontal="center"/>
    </xf>
    <xf numFmtId="167" fontId="1" fillId="0" borderId="4" xfId="1" applyNumberFormat="1" applyFont="1" applyFill="1" applyBorder="1"/>
    <xf numFmtId="0" fontId="0" fillId="0" borderId="0" xfId="0" applyAlignment="1">
      <alignment horizontal="center"/>
    </xf>
    <xf numFmtId="164" fontId="1" fillId="0" borderId="4" xfId="1" applyNumberFormat="1" applyFont="1" applyFill="1" applyBorder="1"/>
    <xf numFmtId="0" fontId="0" fillId="0" borderId="2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19" xfId="0" applyBorder="1" applyAlignment="1">
      <alignment vertical="center"/>
    </xf>
    <xf numFmtId="164" fontId="1" fillId="0" borderId="5" xfId="1" applyNumberFormat="1" applyFont="1" applyFill="1" applyBorder="1"/>
    <xf numFmtId="0" fontId="1" fillId="0" borderId="5" xfId="0" applyFont="1" applyBorder="1" applyAlignment="1">
      <alignment horizontal="center" vertical="center"/>
    </xf>
    <xf numFmtId="0" fontId="0" fillId="0" borderId="28" xfId="0" applyBorder="1"/>
    <xf numFmtId="0" fontId="0" fillId="0" borderId="25" xfId="0" applyBorder="1" applyAlignment="1">
      <alignment horizontal="center" vertical="center"/>
    </xf>
    <xf numFmtId="165" fontId="0" fillId="0" borderId="3" xfId="2" applyNumberFormat="1" applyFont="1" applyFill="1" applyBorder="1" applyAlignment="1">
      <alignment vertical="center"/>
    </xf>
    <xf numFmtId="0" fontId="0" fillId="0" borderId="26" xfId="0" applyBorder="1" applyAlignment="1">
      <alignment horizontal="center"/>
    </xf>
    <xf numFmtId="0" fontId="1" fillId="0" borderId="9" xfId="0" applyFont="1" applyBorder="1"/>
    <xf numFmtId="164" fontId="1" fillId="0" borderId="31" xfId="1" applyNumberFormat="1" applyFont="1" applyFill="1" applyBorder="1"/>
    <xf numFmtId="43" fontId="1" fillId="0" borderId="4" xfId="1" applyFont="1" applyFill="1" applyBorder="1"/>
    <xf numFmtId="43" fontId="1" fillId="0" borderId="5" xfId="1" applyFont="1" applyFill="1" applyBorder="1"/>
    <xf numFmtId="0" fontId="1" fillId="0" borderId="29" xfId="0" applyFont="1" applyBorder="1"/>
    <xf numFmtId="0" fontId="1" fillId="0" borderId="30" xfId="0" applyFont="1" applyBorder="1" applyAlignment="1">
      <alignment horizontal="center"/>
    </xf>
    <xf numFmtId="0" fontId="1" fillId="0" borderId="2" xfId="0" applyFont="1" applyBorder="1"/>
    <xf numFmtId="0" fontId="1" fillId="0" borderId="5" xfId="0" applyFont="1" applyBorder="1" applyAlignment="1">
      <alignment horizontal="center"/>
    </xf>
    <xf numFmtId="164" fontId="0" fillId="0" borderId="4" xfId="1" applyNumberFormat="1" applyFont="1" applyFill="1" applyBorder="1"/>
    <xf numFmtId="164" fontId="1" fillId="0" borderId="24" xfId="1" applyNumberFormat="1" applyFont="1" applyFill="1" applyBorder="1"/>
    <xf numFmtId="0" fontId="1" fillId="0" borderId="19" xfId="0" applyFont="1" applyBorder="1" applyAlignment="1">
      <alignment vertical="center"/>
    </xf>
    <xf numFmtId="39" fontId="2" fillId="0" borderId="0" xfId="1" applyNumberFormat="1" applyFont="1" applyBorder="1"/>
    <xf numFmtId="44" fontId="2" fillId="0" borderId="0" xfId="2" applyFont="1" applyBorder="1"/>
    <xf numFmtId="44" fontId="0" fillId="4" borderId="3" xfId="2" applyFont="1" applyFill="1" applyBorder="1" applyAlignment="1">
      <alignment vertical="center"/>
    </xf>
    <xf numFmtId="37" fontId="1" fillId="0" borderId="0" xfId="1" applyNumberFormat="1" applyFont="1" applyBorder="1"/>
    <xf numFmtId="39" fontId="1" fillId="0" borderId="0" xfId="2" applyNumberFormat="1" applyFont="1" applyBorder="1"/>
    <xf numFmtId="164" fontId="1" fillId="0" borderId="0" xfId="1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4" fontId="2" fillId="0" borderId="15" xfId="2" applyFont="1" applyBorder="1" applyAlignment="1">
      <alignment horizontal="center" vertical="center" wrapText="1"/>
    </xf>
    <xf numFmtId="44" fontId="2" fillId="0" borderId="3" xfId="2" applyFont="1" applyBorder="1" applyAlignment="1">
      <alignment horizontal="center" vertical="center" wrapText="1"/>
    </xf>
    <xf numFmtId="44" fontId="2" fillId="0" borderId="6" xfId="2" applyFont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27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44" fontId="2" fillId="0" borderId="15" xfId="2" applyFont="1" applyFill="1" applyBorder="1" applyAlignment="1">
      <alignment horizontal="center" vertical="center" wrapText="1"/>
    </xf>
    <xf numFmtId="44" fontId="2" fillId="0" borderId="3" xfId="2" applyFont="1" applyFill="1" applyBorder="1" applyAlignment="1">
      <alignment horizontal="center" vertical="center" wrapText="1"/>
    </xf>
    <xf numFmtId="44" fontId="2" fillId="0" borderId="6" xfId="2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2" xfId="0" applyFont="1" applyBorder="1" applyAlignment="1">
      <alignment vertical="center"/>
    </xf>
    <xf numFmtId="44" fontId="6" fillId="0" borderId="11" xfId="0" applyNumberFormat="1" applyFont="1" applyBorder="1" applyAlignment="1">
      <alignment horizontal="center" vertical="center"/>
    </xf>
    <xf numFmtId="44" fontId="6" fillId="0" borderId="18" xfId="0" applyNumberFormat="1" applyFont="1" applyBorder="1" applyAlignment="1">
      <alignment horizontal="center" vertical="center"/>
    </xf>
    <xf numFmtId="44" fontId="1" fillId="0" borderId="0" xfId="2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 vertical="center"/>
    </xf>
    <xf numFmtId="44" fontId="1" fillId="0" borderId="0" xfId="2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</cellXfs>
  <cellStyles count="4">
    <cellStyle name="Comma" xfId="1" builtinId="3"/>
    <cellStyle name="Currency" xfId="2" builtinId="4"/>
    <cellStyle name="Normal" xfId="0" builtinId="0"/>
    <cellStyle name="Normal 2" xfId="3" xr:uid="{34840213-D1DB-4667-BF15-2E3D06B27C28}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6A312-C640-4506-82E8-DF2B58D02BB1}">
  <sheetPr>
    <pageSetUpPr fitToPage="1"/>
  </sheetPr>
  <dimension ref="C1:N86"/>
  <sheetViews>
    <sheetView tabSelected="1" topLeftCell="A16" zoomScale="160" zoomScaleNormal="160" workbookViewId="0">
      <selection activeCell="J40" sqref="J40"/>
    </sheetView>
  </sheetViews>
  <sheetFormatPr defaultColWidth="9.140625" defaultRowHeight="12.75" x14ac:dyDescent="0.2"/>
  <cols>
    <col min="1" max="1" width="12.140625" customWidth="1"/>
    <col min="2" max="2" width="2.28515625" bestFit="1" customWidth="1"/>
    <col min="3" max="3" width="6.42578125" style="26" customWidth="1"/>
    <col min="4" max="4" width="50.42578125" style="46" bestFit="1" customWidth="1"/>
    <col min="5" max="5" width="14" style="46" customWidth="1"/>
    <col min="6" max="6" width="14" style="26" customWidth="1"/>
    <col min="7" max="7" width="13.7109375" style="47" customWidth="1"/>
    <col min="8" max="8" width="15.28515625" bestFit="1" customWidth="1"/>
    <col min="9" max="9" width="13.7109375" customWidth="1"/>
    <col min="10" max="10" width="15.28515625" bestFit="1" customWidth="1"/>
    <col min="11" max="12" width="15.28515625" customWidth="1"/>
    <col min="13" max="14" width="13.7109375" customWidth="1"/>
  </cols>
  <sheetData>
    <row r="1" spans="3:14" ht="74.45" customHeight="1" x14ac:dyDescent="0.3">
      <c r="C1" s="24"/>
      <c r="D1" s="89" t="s">
        <v>96</v>
      </c>
      <c r="E1" s="90"/>
      <c r="F1" s="90"/>
      <c r="G1" s="90"/>
      <c r="H1" s="91"/>
      <c r="I1" s="25"/>
      <c r="J1" s="25"/>
      <c r="K1" s="25"/>
      <c r="L1" s="24"/>
    </row>
    <row r="2" spans="3:14" ht="18" customHeight="1" x14ac:dyDescent="0.25">
      <c r="C2" s="41"/>
      <c r="D2" s="92" t="s">
        <v>0</v>
      </c>
      <c r="E2" s="95" t="s">
        <v>1</v>
      </c>
      <c r="F2" s="98" t="s">
        <v>2</v>
      </c>
      <c r="G2" s="106" t="s">
        <v>3</v>
      </c>
      <c r="H2" s="98" t="s">
        <v>4</v>
      </c>
      <c r="I2" s="39"/>
      <c r="J2" s="40"/>
      <c r="K2" s="39"/>
      <c r="L2" s="40"/>
      <c r="M2" s="8"/>
      <c r="N2" s="9"/>
    </row>
    <row r="3" spans="3:14" ht="18" customHeight="1" x14ac:dyDescent="0.2">
      <c r="C3" s="41"/>
      <c r="D3" s="93"/>
      <c r="E3" s="96"/>
      <c r="F3" s="99"/>
      <c r="G3" s="107"/>
      <c r="H3" s="99"/>
      <c r="I3" s="40"/>
      <c r="J3" s="40"/>
      <c r="K3" s="40"/>
      <c r="L3" s="40"/>
      <c r="M3" s="9"/>
      <c r="N3" s="9"/>
    </row>
    <row r="4" spans="3:14" ht="18" customHeight="1" x14ac:dyDescent="0.2">
      <c r="C4" s="41"/>
      <c r="D4" s="93"/>
      <c r="E4" s="96"/>
      <c r="F4" s="99"/>
      <c r="G4" s="107"/>
      <c r="H4" s="99"/>
      <c r="I4" s="40"/>
      <c r="J4" s="40"/>
      <c r="K4" s="40"/>
      <c r="L4" s="40"/>
      <c r="M4" s="9"/>
      <c r="N4" s="9"/>
    </row>
    <row r="5" spans="3:14" ht="13.5" thickBot="1" x14ac:dyDescent="0.25">
      <c r="C5" s="42"/>
      <c r="D5" s="94"/>
      <c r="E5" s="97"/>
      <c r="F5" s="100"/>
      <c r="G5" s="108"/>
      <c r="H5" s="100"/>
      <c r="I5" s="13"/>
      <c r="J5" s="14"/>
      <c r="K5" s="13"/>
      <c r="L5" s="14"/>
    </row>
    <row r="6" spans="3:14" x14ac:dyDescent="0.2">
      <c r="C6" s="43"/>
      <c r="D6" s="101" t="s">
        <v>5</v>
      </c>
      <c r="E6" s="102"/>
      <c r="F6" s="102"/>
      <c r="G6" s="102"/>
      <c r="H6" s="103"/>
    </row>
    <row r="7" spans="3:14" x14ac:dyDescent="0.2">
      <c r="C7" s="44"/>
      <c r="D7" s="58" t="s">
        <v>6</v>
      </c>
      <c r="E7" s="59" t="s">
        <v>7</v>
      </c>
      <c r="F7" s="27">
        <v>20000</v>
      </c>
      <c r="G7" s="60">
        <v>1</v>
      </c>
      <c r="H7" s="10">
        <f>G7*F7</f>
        <v>20000</v>
      </c>
      <c r="I7" s="15"/>
      <c r="J7" s="16"/>
      <c r="K7" s="17"/>
      <c r="L7" s="16"/>
      <c r="M7" s="4"/>
      <c r="N7" s="5" t="s">
        <v>8</v>
      </c>
    </row>
    <row r="8" spans="3:14" x14ac:dyDescent="0.2">
      <c r="C8" s="44"/>
      <c r="D8" s="58" t="s">
        <v>77</v>
      </c>
      <c r="E8" s="61" t="s">
        <v>10</v>
      </c>
      <c r="F8" s="27">
        <v>3.4835099999999999</v>
      </c>
      <c r="G8" s="62">
        <v>175</v>
      </c>
      <c r="H8" s="10">
        <f t="shared" ref="H8:H14" si="0">G8*F8</f>
        <v>609.61424999999997</v>
      </c>
      <c r="I8" s="15"/>
      <c r="J8" s="16"/>
      <c r="K8" s="17"/>
      <c r="L8" s="16"/>
      <c r="M8" s="4"/>
      <c r="N8" s="5"/>
    </row>
    <row r="9" spans="3:14" x14ac:dyDescent="0.2">
      <c r="C9" s="44"/>
      <c r="D9" s="63" t="s">
        <v>11</v>
      </c>
      <c r="E9" s="64" t="s">
        <v>12</v>
      </c>
      <c r="F9" s="27">
        <v>25.18618</v>
      </c>
      <c r="G9" s="62">
        <v>2045</v>
      </c>
      <c r="H9" s="10">
        <f t="shared" si="0"/>
        <v>51505.738100000002</v>
      </c>
      <c r="I9" s="15"/>
      <c r="J9" s="16"/>
      <c r="K9" s="88" t="s">
        <v>99</v>
      </c>
      <c r="L9" s="16"/>
      <c r="M9" s="6"/>
      <c r="N9" s="5" t="s">
        <v>13</v>
      </c>
    </row>
    <row r="10" spans="3:14" x14ac:dyDescent="0.2">
      <c r="C10" s="44"/>
      <c r="D10" s="63" t="s">
        <v>14</v>
      </c>
      <c r="E10" s="64" t="s">
        <v>12</v>
      </c>
      <c r="F10" s="27">
        <v>23.54757</v>
      </c>
      <c r="G10" s="62">
        <v>950</v>
      </c>
      <c r="H10" s="10">
        <f t="shared" si="0"/>
        <v>22370.191500000001</v>
      </c>
      <c r="I10" s="15"/>
      <c r="J10" s="16"/>
      <c r="K10" s="88"/>
      <c r="L10" s="16"/>
      <c r="M10" s="6"/>
      <c r="N10" s="5" t="s">
        <v>15</v>
      </c>
    </row>
    <row r="11" spans="3:14" x14ac:dyDescent="0.2">
      <c r="C11" s="44"/>
      <c r="D11" s="63" t="s">
        <v>75</v>
      </c>
      <c r="E11" s="64" t="s">
        <v>10</v>
      </c>
      <c r="F11" s="85">
        <v>24.154779999999999</v>
      </c>
      <c r="G11" s="62">
        <v>250</v>
      </c>
      <c r="H11" s="10">
        <f t="shared" si="0"/>
        <v>6038.6949999999997</v>
      </c>
      <c r="I11" s="15"/>
      <c r="J11" s="16"/>
      <c r="K11" s="18"/>
      <c r="L11" s="16"/>
      <c r="M11" s="6"/>
      <c r="N11" s="5"/>
    </row>
    <row r="12" spans="3:14" x14ac:dyDescent="0.2">
      <c r="C12" s="44"/>
      <c r="D12" s="63" t="s">
        <v>80</v>
      </c>
      <c r="E12" s="64" t="s">
        <v>23</v>
      </c>
      <c r="F12" s="27">
        <v>2694.1418699999999</v>
      </c>
      <c r="G12" s="62">
        <v>3</v>
      </c>
      <c r="H12" s="10">
        <f t="shared" si="0"/>
        <v>8082.4256100000002</v>
      </c>
      <c r="I12" s="15"/>
      <c r="J12" s="16"/>
      <c r="K12" s="18"/>
      <c r="L12" s="16"/>
      <c r="M12" s="6"/>
      <c r="N12" s="5"/>
    </row>
    <row r="13" spans="3:14" x14ac:dyDescent="0.2">
      <c r="C13" s="44"/>
      <c r="D13" s="65" t="s">
        <v>83</v>
      </c>
      <c r="E13" s="64" t="s">
        <v>74</v>
      </c>
      <c r="F13" s="27">
        <v>7</v>
      </c>
      <c r="G13" s="66">
        <v>15900</v>
      </c>
      <c r="H13" s="10">
        <f t="shared" si="0"/>
        <v>111300</v>
      </c>
      <c r="I13" s="15"/>
      <c r="J13" s="16"/>
      <c r="K13" s="18"/>
      <c r="L13" s="16"/>
      <c r="M13" s="6"/>
      <c r="N13" s="5"/>
    </row>
    <row r="14" spans="3:14" x14ac:dyDescent="0.2">
      <c r="C14" s="44"/>
      <c r="D14" s="65" t="s">
        <v>81</v>
      </c>
      <c r="E14" s="64" t="s">
        <v>74</v>
      </c>
      <c r="F14" s="27">
        <v>36.803750000000001</v>
      </c>
      <c r="G14" s="66">
        <v>360</v>
      </c>
      <c r="H14" s="10">
        <f t="shared" si="0"/>
        <v>13249.35</v>
      </c>
      <c r="I14" s="83" t="s">
        <v>97</v>
      </c>
      <c r="J14" s="16"/>
      <c r="K14" s="18" t="s">
        <v>101</v>
      </c>
      <c r="L14" s="16"/>
      <c r="M14" s="6"/>
      <c r="N14" s="5"/>
    </row>
    <row r="15" spans="3:14" x14ac:dyDescent="0.2">
      <c r="C15" s="44"/>
      <c r="D15" s="82" t="s">
        <v>103</v>
      </c>
      <c r="E15" s="67" t="s">
        <v>10</v>
      </c>
      <c r="F15" s="27">
        <v>70</v>
      </c>
      <c r="G15" s="66">
        <v>440</v>
      </c>
      <c r="H15" s="10">
        <f t="shared" ref="H15" si="1">G15*F15</f>
        <v>30800</v>
      </c>
      <c r="I15" s="83" t="s">
        <v>98</v>
      </c>
      <c r="J15" s="16" t="s">
        <v>100</v>
      </c>
      <c r="K15" s="18"/>
      <c r="L15" s="16"/>
      <c r="M15" s="6"/>
      <c r="N15" s="5"/>
    </row>
    <row r="16" spans="3:14" x14ac:dyDescent="0.2">
      <c r="C16" s="44"/>
      <c r="D16" s="101" t="s">
        <v>16</v>
      </c>
      <c r="E16" s="102"/>
      <c r="F16" s="102"/>
      <c r="G16" s="102"/>
      <c r="H16" s="103"/>
      <c r="I16" s="15"/>
      <c r="J16" s="16"/>
      <c r="K16" s="18"/>
      <c r="L16" s="16"/>
      <c r="M16" s="6"/>
      <c r="N16" s="5" t="s">
        <v>17</v>
      </c>
    </row>
    <row r="17" spans="3:14" x14ac:dyDescent="0.2">
      <c r="C17" s="44"/>
      <c r="D17" s="58" t="s">
        <v>18</v>
      </c>
      <c r="E17" s="67" t="s">
        <v>9</v>
      </c>
      <c r="F17" s="27">
        <v>1.5362800000000001</v>
      </c>
      <c r="G17" s="62">
        <v>4800</v>
      </c>
      <c r="H17" s="10">
        <f>G17*F17</f>
        <v>7374.1440000000002</v>
      </c>
      <c r="I17" s="15"/>
      <c r="J17" s="36">
        <f>1032.84+1148.82+632.56+5396.16+12831.2</f>
        <v>21041.58</v>
      </c>
      <c r="K17" s="18">
        <f>J17/9</f>
        <v>2337.9533333333334</v>
      </c>
      <c r="L17" s="16" t="s">
        <v>94</v>
      </c>
      <c r="M17" s="7"/>
      <c r="N17" s="5" t="s">
        <v>19</v>
      </c>
    </row>
    <row r="18" spans="3:14" x14ac:dyDescent="0.2">
      <c r="C18" s="44"/>
      <c r="D18" s="58" t="s">
        <v>20</v>
      </c>
      <c r="E18" s="67" t="s">
        <v>21</v>
      </c>
      <c r="F18" s="27">
        <v>1</v>
      </c>
      <c r="G18" s="62">
        <v>30000</v>
      </c>
      <c r="H18" s="10">
        <f>G18*F18</f>
        <v>30000</v>
      </c>
      <c r="I18" s="15"/>
      <c r="J18" s="16"/>
      <c r="K18" s="18"/>
      <c r="L18" s="16"/>
      <c r="M18" s="7"/>
      <c r="N18" s="5"/>
    </row>
    <row r="19" spans="3:14" x14ac:dyDescent="0.2">
      <c r="C19" s="44"/>
      <c r="D19" s="104" t="s">
        <v>22</v>
      </c>
      <c r="E19" s="102"/>
      <c r="F19" s="102"/>
      <c r="G19" s="102"/>
      <c r="H19" s="103"/>
      <c r="I19" s="15"/>
      <c r="J19" s="16"/>
      <c r="K19" s="18"/>
      <c r="L19" s="16"/>
      <c r="M19" s="7"/>
      <c r="N19" s="5"/>
    </row>
    <row r="20" spans="3:14" x14ac:dyDescent="0.2">
      <c r="C20" s="44"/>
      <c r="D20" s="68" t="s">
        <v>76</v>
      </c>
      <c r="E20" s="69" t="s">
        <v>10</v>
      </c>
      <c r="F20" s="70">
        <v>116.75856</v>
      </c>
      <c r="G20" s="62">
        <v>50</v>
      </c>
      <c r="H20" s="10">
        <f t="shared" ref="H20" si="2">G20*F20</f>
        <v>5837.9279999999999</v>
      </c>
      <c r="I20" s="86">
        <v>1</v>
      </c>
      <c r="J20" s="87">
        <v>46.987000000000002</v>
      </c>
      <c r="K20" s="18"/>
      <c r="L20" s="16"/>
      <c r="M20" s="7"/>
      <c r="N20" s="5"/>
    </row>
    <row r="21" spans="3:14" x14ac:dyDescent="0.2">
      <c r="C21" s="44"/>
      <c r="D21" s="68" t="s">
        <v>93</v>
      </c>
      <c r="E21" s="69" t="s">
        <v>10</v>
      </c>
      <c r="F21" s="70">
        <v>130.37644</v>
      </c>
      <c r="G21" s="62">
        <v>110</v>
      </c>
      <c r="H21" s="10">
        <f t="shared" ref="H21" si="3">G21*F21</f>
        <v>14341.4084</v>
      </c>
      <c r="I21" s="86">
        <v>2</v>
      </c>
      <c r="J21" s="87">
        <f>37.897+71.37</f>
        <v>109.267</v>
      </c>
      <c r="K21" s="18"/>
      <c r="L21" s="16"/>
      <c r="M21" s="7"/>
      <c r="N21" s="5"/>
    </row>
    <row r="22" spans="3:14" x14ac:dyDescent="0.2">
      <c r="C22" s="44"/>
      <c r="D22" s="68" t="s">
        <v>79</v>
      </c>
      <c r="E22" s="69" t="s">
        <v>10</v>
      </c>
      <c r="F22" s="70">
        <v>108.47432999999999</v>
      </c>
      <c r="G22" s="62">
        <v>90</v>
      </c>
      <c r="H22" s="10">
        <f t="shared" ref="H22" si="4">G22*F22</f>
        <v>9762.689699999999</v>
      </c>
      <c r="I22" s="15" t="s">
        <v>102</v>
      </c>
      <c r="J22" s="87">
        <f>8.123+79.108</f>
        <v>87.231000000000009</v>
      </c>
      <c r="K22" s="18"/>
      <c r="L22" s="16"/>
      <c r="M22" s="7"/>
      <c r="N22" s="5"/>
    </row>
    <row r="23" spans="3:14" x14ac:dyDescent="0.2">
      <c r="C23" s="44"/>
      <c r="D23" s="68" t="s">
        <v>78</v>
      </c>
      <c r="E23" s="71" t="s">
        <v>23</v>
      </c>
      <c r="F23" s="70">
        <v>2729.18604</v>
      </c>
      <c r="G23" s="62">
        <v>2</v>
      </c>
      <c r="H23" s="10">
        <f>G23*F23</f>
        <v>5458.3720800000001</v>
      </c>
      <c r="I23" s="15"/>
      <c r="J23" s="16"/>
      <c r="K23" s="18"/>
      <c r="L23" s="16"/>
      <c r="M23" s="4"/>
      <c r="N23" s="5"/>
    </row>
    <row r="24" spans="3:14" x14ac:dyDescent="0.2">
      <c r="C24" s="44"/>
      <c r="D24" s="82" t="s">
        <v>88</v>
      </c>
      <c r="E24" s="67" t="s">
        <v>10</v>
      </c>
      <c r="F24" s="27">
        <v>11.16657</v>
      </c>
      <c r="G24" s="66">
        <v>1500</v>
      </c>
      <c r="H24" s="10">
        <f t="shared" ref="H24" si="5">G24*F24</f>
        <v>16749.855</v>
      </c>
      <c r="I24" s="15"/>
      <c r="J24" s="16"/>
      <c r="K24" s="18"/>
      <c r="L24" s="16"/>
      <c r="M24" s="4"/>
      <c r="N24" s="5"/>
    </row>
    <row r="25" spans="3:14" x14ac:dyDescent="0.2">
      <c r="C25" s="43"/>
      <c r="D25" s="72" t="s">
        <v>89</v>
      </c>
      <c r="E25" s="67" t="s">
        <v>12</v>
      </c>
      <c r="F25" s="70">
        <v>2494.5732899999998</v>
      </c>
      <c r="G25" s="73">
        <v>23</v>
      </c>
      <c r="H25" s="48">
        <f t="shared" ref="H25:H27" si="6">G25*F25</f>
        <v>57375.185669999999</v>
      </c>
      <c r="I25" s="15"/>
      <c r="J25" s="16"/>
      <c r="K25" s="18"/>
      <c r="L25" s="16"/>
      <c r="M25" s="4"/>
      <c r="N25" s="5"/>
    </row>
    <row r="26" spans="3:14" x14ac:dyDescent="0.2">
      <c r="C26" s="43"/>
      <c r="D26" s="72" t="s">
        <v>91</v>
      </c>
      <c r="E26" s="67" t="s">
        <v>10</v>
      </c>
      <c r="F26" s="70">
        <v>650</v>
      </c>
      <c r="G26" s="73">
        <v>22</v>
      </c>
      <c r="H26" s="48">
        <f t="shared" si="6"/>
        <v>14300</v>
      </c>
      <c r="I26" s="15"/>
      <c r="J26" s="16"/>
      <c r="K26" s="18"/>
      <c r="L26" s="16"/>
      <c r="M26" s="4"/>
      <c r="N26" s="5"/>
    </row>
    <row r="27" spans="3:14" x14ac:dyDescent="0.2">
      <c r="C27" s="43"/>
      <c r="D27" s="72" t="s">
        <v>92</v>
      </c>
      <c r="E27" s="67" t="s">
        <v>10</v>
      </c>
      <c r="F27" s="70">
        <v>700</v>
      </c>
      <c r="G27" s="73">
        <v>8</v>
      </c>
      <c r="H27" s="48">
        <f t="shared" si="6"/>
        <v>5600</v>
      </c>
      <c r="I27" s="15"/>
      <c r="J27" s="16"/>
      <c r="K27" s="18"/>
      <c r="L27" s="16"/>
      <c r="M27" s="4"/>
      <c r="N27" s="5"/>
    </row>
    <row r="28" spans="3:14" x14ac:dyDescent="0.2">
      <c r="C28" s="43"/>
      <c r="D28" s="105" t="s">
        <v>24</v>
      </c>
      <c r="E28" s="102"/>
      <c r="F28" s="102"/>
      <c r="G28" s="102"/>
      <c r="H28" s="103"/>
      <c r="I28" s="15"/>
      <c r="J28" s="16"/>
      <c r="K28" s="18"/>
      <c r="L28" s="16"/>
      <c r="M28" s="4"/>
      <c r="N28" s="5"/>
    </row>
    <row r="29" spans="3:14" x14ac:dyDescent="0.2">
      <c r="C29" s="44"/>
      <c r="D29" s="63" t="s">
        <v>84</v>
      </c>
      <c r="E29" s="64" t="s">
        <v>9</v>
      </c>
      <c r="F29" s="70">
        <v>95</v>
      </c>
      <c r="G29" s="74">
        <v>1235</v>
      </c>
      <c r="H29" s="10">
        <f>G29*F29</f>
        <v>117325</v>
      </c>
      <c r="I29" s="15">
        <f>50.27+5+0.87+0.84+38.48</f>
        <v>95.460000000000008</v>
      </c>
      <c r="J29" s="36">
        <v>1.5</v>
      </c>
      <c r="K29" s="18" t="s">
        <v>73</v>
      </c>
      <c r="L29" s="16"/>
      <c r="M29" s="7"/>
      <c r="N29" s="5" t="s">
        <v>25</v>
      </c>
    </row>
    <row r="30" spans="3:14" x14ac:dyDescent="0.2">
      <c r="C30" s="44"/>
      <c r="D30" s="63" t="s">
        <v>85</v>
      </c>
      <c r="E30" s="64" t="s">
        <v>9</v>
      </c>
      <c r="F30" s="70">
        <v>30</v>
      </c>
      <c r="G30" s="75">
        <v>2150</v>
      </c>
      <c r="H30" s="10">
        <f t="shared" ref="H30:H31" si="7">G30*F30</f>
        <v>64500</v>
      </c>
      <c r="I30" s="15">
        <f>70.38+6.99+1.21+1.18+53.87</f>
        <v>133.63</v>
      </c>
      <c r="J30" s="36">
        <v>1.75</v>
      </c>
      <c r="K30" s="18" t="s">
        <v>73</v>
      </c>
      <c r="L30" s="16"/>
      <c r="M30" s="7"/>
      <c r="N30" s="5"/>
    </row>
    <row r="31" spans="3:14" x14ac:dyDescent="0.2">
      <c r="C31" s="44"/>
      <c r="D31" s="63" t="s">
        <v>82</v>
      </c>
      <c r="E31" s="64" t="s">
        <v>9</v>
      </c>
      <c r="F31" s="70">
        <v>150</v>
      </c>
      <c r="G31" s="75">
        <v>140</v>
      </c>
      <c r="H31" s="10">
        <f t="shared" si="7"/>
        <v>21000</v>
      </c>
      <c r="I31" s="15">
        <f>144.25+5.02+25.52+4.95+33.23</f>
        <v>212.97</v>
      </c>
      <c r="J31" s="84" t="s">
        <v>95</v>
      </c>
      <c r="K31" s="18"/>
      <c r="L31" s="16"/>
      <c r="M31" s="7"/>
      <c r="N31" s="5"/>
    </row>
    <row r="32" spans="3:14" x14ac:dyDescent="0.2">
      <c r="C32" s="44"/>
      <c r="D32" s="104" t="s">
        <v>26</v>
      </c>
      <c r="E32" s="116"/>
      <c r="F32" s="102"/>
      <c r="G32" s="102"/>
      <c r="H32" s="103"/>
      <c r="I32" s="15"/>
      <c r="J32" s="16"/>
      <c r="K32" s="18"/>
      <c r="L32" s="16"/>
      <c r="M32" s="7"/>
      <c r="N32" s="5"/>
    </row>
    <row r="33" spans="3:14" x14ac:dyDescent="0.2">
      <c r="C33" s="44"/>
      <c r="D33" s="76" t="s">
        <v>86</v>
      </c>
      <c r="E33" s="77" t="s">
        <v>29</v>
      </c>
      <c r="F33" s="45">
        <v>10000</v>
      </c>
      <c r="G33" s="62">
        <v>1</v>
      </c>
      <c r="H33" s="2">
        <f t="shared" ref="H33:H34" si="8">G33*F33</f>
        <v>10000</v>
      </c>
      <c r="I33" s="15"/>
      <c r="J33" s="16"/>
      <c r="K33" s="18"/>
      <c r="L33" s="16"/>
      <c r="M33" s="7"/>
      <c r="N33" s="5"/>
    </row>
    <row r="34" spans="3:14" x14ac:dyDescent="0.2">
      <c r="C34" s="44"/>
      <c r="D34" s="78" t="s">
        <v>87</v>
      </c>
      <c r="E34" s="79" t="s">
        <v>29</v>
      </c>
      <c r="F34" s="45">
        <v>10000</v>
      </c>
      <c r="G34" s="62">
        <v>1</v>
      </c>
      <c r="H34" s="2">
        <f t="shared" si="8"/>
        <v>10000</v>
      </c>
      <c r="I34" s="15"/>
      <c r="J34" s="16"/>
      <c r="K34" s="18"/>
      <c r="L34" s="16"/>
      <c r="M34" s="7"/>
      <c r="N34" s="5"/>
    </row>
    <row r="35" spans="3:14" x14ac:dyDescent="0.2">
      <c r="C35" s="44"/>
      <c r="D35" s="101" t="s">
        <v>27</v>
      </c>
      <c r="E35" s="102"/>
      <c r="F35" s="102"/>
      <c r="G35" s="102"/>
      <c r="H35" s="103"/>
      <c r="I35" s="15"/>
      <c r="J35" s="16"/>
      <c r="K35" s="7"/>
      <c r="L35" s="16"/>
      <c r="M35" s="7"/>
      <c r="N35" s="5"/>
    </row>
    <row r="36" spans="3:14" x14ac:dyDescent="0.2">
      <c r="C36" s="44"/>
      <c r="D36" s="49" t="s">
        <v>28</v>
      </c>
      <c r="E36" s="50" t="s">
        <v>29</v>
      </c>
      <c r="F36" s="31"/>
      <c r="G36" s="62">
        <v>1</v>
      </c>
      <c r="H36" s="10">
        <v>20000</v>
      </c>
      <c r="I36" s="15"/>
      <c r="J36" s="16"/>
      <c r="K36" s="7"/>
      <c r="L36" s="16"/>
      <c r="M36" s="7"/>
      <c r="N36" s="5"/>
    </row>
    <row r="37" spans="3:14" x14ac:dyDescent="0.2">
      <c r="C37" s="44"/>
      <c r="D37" s="51" t="s">
        <v>30</v>
      </c>
      <c r="E37" s="50" t="s">
        <v>29</v>
      </c>
      <c r="F37" s="31">
        <v>6.27314E-3</v>
      </c>
      <c r="G37" s="80">
        <f>SUM(H7:H34)</f>
        <v>653580.59730999987</v>
      </c>
      <c r="H37" s="10">
        <f>G37*F37</f>
        <v>4100.0025882092523</v>
      </c>
      <c r="I37" s="15"/>
      <c r="J37" s="16"/>
      <c r="K37" s="18"/>
      <c r="L37" s="16"/>
      <c r="M37" s="4"/>
      <c r="N37" s="5"/>
    </row>
    <row r="38" spans="3:14" x14ac:dyDescent="0.2">
      <c r="C38" s="44"/>
      <c r="D38" s="49" t="s">
        <v>31</v>
      </c>
      <c r="E38" s="50" t="s">
        <v>29</v>
      </c>
      <c r="F38" s="32"/>
      <c r="G38" s="66">
        <v>1</v>
      </c>
      <c r="H38" s="10">
        <v>50000</v>
      </c>
      <c r="I38" s="15"/>
      <c r="J38" s="16"/>
      <c r="K38" s="19"/>
      <c r="L38" s="16"/>
      <c r="M38" s="7"/>
      <c r="N38" s="5" t="s">
        <v>32</v>
      </c>
    </row>
    <row r="39" spans="3:14" x14ac:dyDescent="0.2">
      <c r="C39" s="44"/>
      <c r="D39" s="52" t="s">
        <v>33</v>
      </c>
      <c r="E39" s="50" t="s">
        <v>29</v>
      </c>
      <c r="F39" s="33">
        <v>0.16700618</v>
      </c>
      <c r="G39" s="62">
        <f>SUM(H7:H34)</f>
        <v>653580.59730999987</v>
      </c>
      <c r="H39" s="34">
        <f>G39*F39</f>
        <v>109151.99887886136</v>
      </c>
      <c r="I39" s="29"/>
      <c r="J39" s="16"/>
      <c r="K39" s="19"/>
      <c r="L39" s="28"/>
      <c r="M39" s="30"/>
      <c r="N39" s="5"/>
    </row>
    <row r="40" spans="3:14" ht="13.5" thickBot="1" x14ac:dyDescent="0.25">
      <c r="C40" s="44"/>
      <c r="D40" s="53" t="s">
        <v>90</v>
      </c>
      <c r="E40" s="54"/>
      <c r="F40" s="35">
        <v>0.13900000000000001</v>
      </c>
      <c r="G40" s="81">
        <f>SUM(H7:H39)</f>
        <v>836832.59877707041</v>
      </c>
      <c r="H40" s="34">
        <f>G40*F40</f>
        <v>116319.7312300128</v>
      </c>
      <c r="I40" s="15"/>
      <c r="J40" s="16"/>
      <c r="K40" s="19"/>
      <c r="L40" s="16"/>
      <c r="M40" s="7"/>
      <c r="N40" s="5" t="s">
        <v>34</v>
      </c>
    </row>
    <row r="41" spans="3:14" ht="18" x14ac:dyDescent="0.2">
      <c r="C41" s="36"/>
      <c r="D41" s="110" t="s">
        <v>35</v>
      </c>
      <c r="E41" s="111"/>
      <c r="F41" s="112"/>
      <c r="G41" s="113">
        <f>SUM(H6:H40)</f>
        <v>953152.33000708325</v>
      </c>
      <c r="H41" s="114"/>
      <c r="I41" s="15"/>
      <c r="J41" s="16"/>
      <c r="K41" s="19"/>
      <c r="L41" s="16"/>
      <c r="M41" s="7"/>
      <c r="N41" s="5" t="s">
        <v>36</v>
      </c>
    </row>
    <row r="42" spans="3:14" x14ac:dyDescent="0.2">
      <c r="C42" s="38"/>
      <c r="D42" s="55"/>
      <c r="E42" s="55"/>
      <c r="F42" s="55"/>
      <c r="G42" s="56"/>
      <c r="I42" s="29"/>
      <c r="J42" s="28"/>
      <c r="K42" s="19"/>
      <c r="L42" s="16"/>
      <c r="M42" s="7"/>
      <c r="N42" s="5"/>
    </row>
    <row r="43" spans="3:14" x14ac:dyDescent="0.2">
      <c r="C43" s="36"/>
      <c r="D43" s="55"/>
      <c r="E43" s="55"/>
      <c r="F43" s="55"/>
      <c r="G43" s="56"/>
      <c r="I43" s="29"/>
      <c r="J43" s="28"/>
      <c r="K43" s="18"/>
      <c r="L43" s="16"/>
      <c r="M43" s="4"/>
      <c r="N43" s="5"/>
    </row>
    <row r="44" spans="3:14" x14ac:dyDescent="0.2">
      <c r="C44" s="36"/>
      <c r="D44" s="55"/>
      <c r="E44" s="55"/>
      <c r="F44" s="55"/>
      <c r="G44" s="56"/>
      <c r="I44" s="29"/>
      <c r="J44" s="28"/>
      <c r="K44" s="18"/>
      <c r="L44" s="20"/>
      <c r="M44" s="4"/>
      <c r="N44" s="5"/>
    </row>
    <row r="45" spans="3:14" x14ac:dyDescent="0.2">
      <c r="C45" s="36"/>
      <c r="D45" s="55"/>
      <c r="E45" s="55"/>
      <c r="F45" s="55"/>
      <c r="G45" s="56"/>
      <c r="I45" s="29"/>
      <c r="J45" s="28"/>
      <c r="K45" s="18"/>
      <c r="L45" s="16"/>
      <c r="M45" s="7"/>
      <c r="N45" s="5"/>
    </row>
    <row r="46" spans="3:14" x14ac:dyDescent="0.2">
      <c r="C46" s="36"/>
      <c r="D46" s="55"/>
      <c r="E46" s="55"/>
      <c r="F46" s="55"/>
      <c r="G46" s="56"/>
      <c r="I46" s="29"/>
      <c r="J46" s="28"/>
      <c r="K46" s="18"/>
      <c r="L46" s="16"/>
      <c r="M46" s="7"/>
      <c r="N46" s="5"/>
    </row>
    <row r="47" spans="3:14" x14ac:dyDescent="0.2">
      <c r="C47" s="36"/>
      <c r="D47" s="55"/>
      <c r="E47" s="55"/>
      <c r="F47" s="55"/>
      <c r="G47" s="57"/>
      <c r="I47" s="29"/>
      <c r="J47" s="28"/>
      <c r="K47" s="18"/>
      <c r="L47" s="16"/>
      <c r="M47" s="4"/>
      <c r="N47" s="5"/>
    </row>
    <row r="48" spans="3:14" x14ac:dyDescent="0.2">
      <c r="C48" s="36"/>
      <c r="D48" s="55"/>
      <c r="E48" s="55"/>
      <c r="F48" s="55"/>
      <c r="G48" s="56"/>
      <c r="I48" s="29"/>
      <c r="J48" s="28"/>
      <c r="K48" s="18"/>
      <c r="L48" s="16"/>
      <c r="M48" s="7"/>
      <c r="N48" s="5" t="s">
        <v>37</v>
      </c>
    </row>
    <row r="49" spans="3:14" x14ac:dyDescent="0.2">
      <c r="C49" s="36"/>
      <c r="D49" s="55"/>
      <c r="E49" s="55"/>
      <c r="F49" s="55"/>
      <c r="G49" s="56"/>
      <c r="I49" s="29"/>
      <c r="J49" s="28"/>
      <c r="K49" s="18"/>
      <c r="L49" s="16"/>
      <c r="M49" s="7"/>
      <c r="N49" s="5" t="s">
        <v>38</v>
      </c>
    </row>
    <row r="50" spans="3:14" x14ac:dyDescent="0.2">
      <c r="C50" s="37"/>
      <c r="D50" s="55"/>
      <c r="E50" s="55"/>
      <c r="F50" s="55"/>
      <c r="G50" s="56"/>
      <c r="I50" s="29"/>
      <c r="J50" s="28"/>
      <c r="K50" s="7"/>
      <c r="L50" s="16"/>
      <c r="M50" s="7"/>
      <c r="N50" s="5" t="s">
        <v>39</v>
      </c>
    </row>
    <row r="51" spans="3:14" x14ac:dyDescent="0.2">
      <c r="C51" s="36"/>
      <c r="D51" s="55"/>
      <c r="E51" s="55"/>
      <c r="F51" s="55"/>
      <c r="G51" s="56"/>
      <c r="I51" s="29"/>
      <c r="J51" s="28"/>
      <c r="K51" s="7"/>
      <c r="L51" s="16"/>
      <c r="M51" s="7"/>
      <c r="N51" s="5" t="s">
        <v>40</v>
      </c>
    </row>
    <row r="52" spans="3:14" x14ac:dyDescent="0.2">
      <c r="C52" s="36"/>
      <c r="D52" s="55"/>
      <c r="E52" s="55"/>
      <c r="F52" s="55"/>
      <c r="G52" s="56"/>
      <c r="I52" s="29"/>
      <c r="J52" s="28"/>
      <c r="K52" s="30"/>
      <c r="L52" s="28"/>
      <c r="M52" s="30"/>
      <c r="N52" s="11">
        <v>0.3</v>
      </c>
    </row>
    <row r="53" spans="3:14" x14ac:dyDescent="0.2">
      <c r="C53" s="36"/>
      <c r="D53" s="55"/>
      <c r="E53" s="55"/>
      <c r="F53" s="55"/>
      <c r="G53" s="56"/>
      <c r="I53" s="29"/>
      <c r="J53" s="28"/>
      <c r="K53" s="30"/>
      <c r="L53" s="28"/>
      <c r="M53" s="30"/>
      <c r="N53" s="11"/>
    </row>
    <row r="54" spans="3:14" x14ac:dyDescent="0.2">
      <c r="C54" s="16"/>
      <c r="D54" s="55"/>
      <c r="E54" s="55"/>
      <c r="F54" s="55"/>
      <c r="G54" s="56"/>
      <c r="I54" s="29"/>
      <c r="J54" s="28"/>
      <c r="K54" s="30"/>
      <c r="L54" s="28"/>
      <c r="M54" s="30"/>
      <c r="N54" s="11"/>
    </row>
    <row r="55" spans="3:14" x14ac:dyDescent="0.2">
      <c r="C55" s="28"/>
      <c r="D55" s="55"/>
      <c r="E55" s="55"/>
      <c r="F55" s="55"/>
      <c r="G55" s="56"/>
      <c r="I55" s="115"/>
      <c r="J55" s="115"/>
      <c r="K55" s="117"/>
      <c r="L55" s="117"/>
      <c r="M55" s="109"/>
      <c r="N55" s="109"/>
    </row>
    <row r="56" spans="3:14" x14ac:dyDescent="0.2">
      <c r="C56" s="28"/>
      <c r="D56" s="55"/>
      <c r="E56" s="55"/>
      <c r="F56" s="55"/>
      <c r="G56" s="56"/>
    </row>
    <row r="57" spans="3:14" x14ac:dyDescent="0.2">
      <c r="C57" s="28"/>
      <c r="D57" s="55"/>
      <c r="E57" s="55"/>
      <c r="F57" s="55"/>
      <c r="G57" s="56"/>
    </row>
    <row r="58" spans="3:14" x14ac:dyDescent="0.2">
      <c r="C58" s="23"/>
      <c r="D58" s="55"/>
      <c r="E58" s="55"/>
      <c r="F58" s="55"/>
      <c r="G58" s="56"/>
    </row>
    <row r="59" spans="3:14" x14ac:dyDescent="0.2">
      <c r="D59" s="55"/>
      <c r="E59" s="55"/>
      <c r="F59" s="55"/>
      <c r="G59" s="56"/>
    </row>
    <row r="60" spans="3:14" x14ac:dyDescent="0.2">
      <c r="D60" s="55"/>
      <c r="E60" s="55"/>
      <c r="F60" s="55"/>
      <c r="G60" s="56"/>
    </row>
    <row r="61" spans="3:14" x14ac:dyDescent="0.2">
      <c r="D61" s="55"/>
      <c r="E61" s="55"/>
      <c r="F61" s="55"/>
      <c r="G61" s="56"/>
    </row>
    <row r="62" spans="3:14" x14ac:dyDescent="0.2">
      <c r="D62" s="55"/>
      <c r="E62" s="55"/>
      <c r="F62" s="55"/>
      <c r="G62" s="56"/>
    </row>
    <row r="63" spans="3:14" x14ac:dyDescent="0.2">
      <c r="D63" s="55"/>
      <c r="E63" s="55"/>
      <c r="F63" s="55"/>
      <c r="G63" s="56"/>
    </row>
    <row r="64" spans="3:14" x14ac:dyDescent="0.2">
      <c r="D64" s="55"/>
      <c r="E64" s="55"/>
      <c r="F64" s="55"/>
      <c r="G64" s="56"/>
    </row>
    <row r="65" spans="4:7" x14ac:dyDescent="0.2">
      <c r="D65" s="55"/>
      <c r="E65" s="55"/>
      <c r="F65" s="55"/>
      <c r="G65" s="56"/>
    </row>
    <row r="66" spans="4:7" x14ac:dyDescent="0.2">
      <c r="D66" s="55"/>
      <c r="E66" s="55"/>
      <c r="F66" s="55"/>
      <c r="G66" s="56"/>
    </row>
    <row r="67" spans="4:7" x14ac:dyDescent="0.2">
      <c r="D67" s="55"/>
      <c r="E67" s="55"/>
      <c r="F67" s="55"/>
      <c r="G67" s="56"/>
    </row>
    <row r="68" spans="4:7" x14ac:dyDescent="0.2">
      <c r="D68" s="55"/>
      <c r="E68" s="55"/>
      <c r="F68" s="55"/>
      <c r="G68" s="56"/>
    </row>
    <row r="69" spans="4:7" x14ac:dyDescent="0.2">
      <c r="D69" s="55"/>
      <c r="E69" s="55"/>
      <c r="F69" s="55"/>
      <c r="G69" s="56"/>
    </row>
    <row r="70" spans="4:7" x14ac:dyDescent="0.2">
      <c r="D70" s="55"/>
      <c r="E70" s="55"/>
      <c r="F70" s="55"/>
      <c r="G70" s="56"/>
    </row>
    <row r="71" spans="4:7" x14ac:dyDescent="0.2">
      <c r="D71" s="55"/>
      <c r="E71" s="55"/>
      <c r="F71" s="55"/>
      <c r="G71" s="56"/>
    </row>
    <row r="72" spans="4:7" x14ac:dyDescent="0.2">
      <c r="D72" s="55"/>
      <c r="E72" s="55"/>
      <c r="F72" s="55"/>
      <c r="G72" s="56"/>
    </row>
    <row r="73" spans="4:7" x14ac:dyDescent="0.2">
      <c r="D73" s="55"/>
      <c r="E73" s="55"/>
      <c r="F73" s="55"/>
      <c r="G73" s="56"/>
    </row>
    <row r="74" spans="4:7" x14ac:dyDescent="0.2">
      <c r="D74" s="55"/>
      <c r="E74" s="55"/>
      <c r="F74" s="55"/>
      <c r="G74" s="56"/>
    </row>
    <row r="75" spans="4:7" x14ac:dyDescent="0.2">
      <c r="D75" s="55"/>
      <c r="E75" s="55"/>
      <c r="F75" s="55"/>
      <c r="G75" s="56"/>
    </row>
    <row r="76" spans="4:7" x14ac:dyDescent="0.2">
      <c r="D76" s="55"/>
      <c r="E76" s="55"/>
      <c r="F76" s="55"/>
      <c r="G76" s="56"/>
    </row>
    <row r="77" spans="4:7" x14ac:dyDescent="0.2">
      <c r="D77" s="55"/>
      <c r="E77" s="55"/>
      <c r="F77" s="55"/>
      <c r="G77" s="56"/>
    </row>
    <row r="78" spans="4:7" x14ac:dyDescent="0.2">
      <c r="D78" s="55"/>
      <c r="E78" s="55"/>
      <c r="F78" s="55"/>
      <c r="G78" s="56"/>
    </row>
    <row r="79" spans="4:7" x14ac:dyDescent="0.2">
      <c r="D79" s="55"/>
      <c r="E79" s="55"/>
      <c r="F79" s="55"/>
      <c r="G79" s="56"/>
    </row>
    <row r="80" spans="4:7" x14ac:dyDescent="0.2">
      <c r="D80" s="55"/>
      <c r="E80" s="55"/>
      <c r="F80" s="55"/>
      <c r="G80" s="56"/>
    </row>
    <row r="81" spans="4:7" x14ac:dyDescent="0.2">
      <c r="D81" s="55"/>
      <c r="E81" s="55"/>
      <c r="F81" s="55"/>
      <c r="G81" s="56"/>
    </row>
    <row r="82" spans="4:7" x14ac:dyDescent="0.2">
      <c r="D82" s="55"/>
      <c r="E82" s="55"/>
      <c r="F82" s="55"/>
      <c r="G82" s="56"/>
    </row>
    <row r="83" spans="4:7" x14ac:dyDescent="0.2">
      <c r="D83" s="55"/>
      <c r="E83" s="55"/>
      <c r="F83" s="55"/>
      <c r="G83" s="56"/>
    </row>
    <row r="84" spans="4:7" x14ac:dyDescent="0.2">
      <c r="D84" s="55"/>
      <c r="E84" s="55"/>
      <c r="F84" s="55"/>
      <c r="G84" s="56"/>
    </row>
    <row r="85" spans="4:7" x14ac:dyDescent="0.2">
      <c r="D85" s="55"/>
      <c r="E85" s="55"/>
      <c r="F85" s="55"/>
      <c r="G85" s="56"/>
    </row>
    <row r="86" spans="4:7" x14ac:dyDescent="0.2">
      <c r="D86" s="55"/>
      <c r="E86" s="55"/>
      <c r="F86" s="55"/>
      <c r="G86" s="56"/>
    </row>
  </sheetData>
  <mergeCells count="18">
    <mergeCell ref="M55:N55"/>
    <mergeCell ref="D41:F41"/>
    <mergeCell ref="G41:H41"/>
    <mergeCell ref="I55:J55"/>
    <mergeCell ref="D32:H32"/>
    <mergeCell ref="D35:H35"/>
    <mergeCell ref="K55:L55"/>
    <mergeCell ref="D19:H19"/>
    <mergeCell ref="D28:H28"/>
    <mergeCell ref="D16:H16"/>
    <mergeCell ref="G2:G5"/>
    <mergeCell ref="H2:H5"/>
    <mergeCell ref="K9:K10"/>
    <mergeCell ref="D1:H1"/>
    <mergeCell ref="D2:D5"/>
    <mergeCell ref="E2:E5"/>
    <mergeCell ref="F2:F5"/>
    <mergeCell ref="D6:H6"/>
  </mergeCells>
  <phoneticPr fontId="7" type="noConversion"/>
  <pageMargins left="0.7" right="0.7" top="0.75" bottom="0.75" header="0.3" footer="0.3"/>
  <pageSetup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L48"/>
  <sheetViews>
    <sheetView topLeftCell="C1" workbookViewId="0">
      <selection activeCell="I40" sqref="I40"/>
    </sheetView>
  </sheetViews>
  <sheetFormatPr defaultRowHeight="12.75" x14ac:dyDescent="0.2"/>
  <cols>
    <col min="2" max="2" width="118.140625" bestFit="1" customWidth="1"/>
    <col min="6" max="6" width="29.5703125" customWidth="1"/>
    <col min="7" max="7" width="25.140625" bestFit="1" customWidth="1"/>
    <col min="8" max="8" width="10.28515625" bestFit="1" customWidth="1"/>
    <col min="9" max="9" width="11.42578125" bestFit="1" customWidth="1"/>
  </cols>
  <sheetData>
    <row r="2" spans="1:12" x14ac:dyDescent="0.2">
      <c r="A2" s="118" t="s">
        <v>41</v>
      </c>
      <c r="B2" s="118"/>
    </row>
    <row r="3" spans="1:12" x14ac:dyDescent="0.2">
      <c r="B3" s="3"/>
    </row>
    <row r="4" spans="1:12" x14ac:dyDescent="0.2">
      <c r="B4" s="3"/>
    </row>
    <row r="5" spans="1:12" x14ac:dyDescent="0.2">
      <c r="B5" s="3"/>
    </row>
    <row r="6" spans="1:12" x14ac:dyDescent="0.2">
      <c r="B6" s="3"/>
    </row>
    <row r="7" spans="1:12" x14ac:dyDescent="0.2">
      <c r="B7" s="3"/>
    </row>
    <row r="8" spans="1:12" x14ac:dyDescent="0.2">
      <c r="B8" s="3"/>
      <c r="F8" s="12" t="s">
        <v>42</v>
      </c>
      <c r="H8" t="s">
        <v>43</v>
      </c>
      <c r="J8" t="s">
        <v>44</v>
      </c>
      <c r="K8" s="12">
        <f>SUM(K9:K17)</f>
        <v>73.13</v>
      </c>
      <c r="L8" s="12" t="s">
        <v>45</v>
      </c>
    </row>
    <row r="9" spans="1:12" x14ac:dyDescent="0.2">
      <c r="B9" s="3"/>
      <c r="F9">
        <v>441</v>
      </c>
      <c r="G9" t="s">
        <v>46</v>
      </c>
      <c r="H9">
        <v>3.5000000000000003E-2</v>
      </c>
      <c r="I9" t="s">
        <v>12</v>
      </c>
      <c r="J9">
        <v>250</v>
      </c>
      <c r="K9">
        <f t="shared" ref="K9:K15" si="0">J9*H9</f>
        <v>8.75</v>
      </c>
    </row>
    <row r="10" spans="1:12" x14ac:dyDescent="0.2">
      <c r="B10" s="3"/>
      <c r="F10">
        <v>407</v>
      </c>
      <c r="G10" t="s">
        <v>47</v>
      </c>
      <c r="H10">
        <v>5.5E-2</v>
      </c>
      <c r="I10" t="s">
        <v>48</v>
      </c>
      <c r="J10">
        <v>3</v>
      </c>
      <c r="K10">
        <f t="shared" si="0"/>
        <v>0.16500000000000001</v>
      </c>
    </row>
    <row r="11" spans="1:12" x14ac:dyDescent="0.2">
      <c r="F11">
        <v>441</v>
      </c>
      <c r="G11" t="s">
        <v>49</v>
      </c>
      <c r="H11">
        <v>0.05</v>
      </c>
      <c r="I11" t="s">
        <v>12</v>
      </c>
      <c r="J11">
        <v>250</v>
      </c>
      <c r="K11">
        <f t="shared" si="0"/>
        <v>12.5</v>
      </c>
    </row>
    <row r="12" spans="1:12" x14ac:dyDescent="0.2">
      <c r="F12">
        <v>407</v>
      </c>
      <c r="G12" t="s">
        <v>47</v>
      </c>
      <c r="H12">
        <v>5.5E-2</v>
      </c>
      <c r="I12" t="s">
        <v>48</v>
      </c>
      <c r="J12">
        <v>3</v>
      </c>
      <c r="K12">
        <f t="shared" si="0"/>
        <v>0.16500000000000001</v>
      </c>
    </row>
    <row r="13" spans="1:12" x14ac:dyDescent="0.2">
      <c r="F13">
        <v>301</v>
      </c>
      <c r="G13" t="s">
        <v>50</v>
      </c>
      <c r="H13">
        <v>0.19</v>
      </c>
      <c r="I13" t="s">
        <v>12</v>
      </c>
      <c r="J13">
        <v>200</v>
      </c>
      <c r="K13">
        <f t="shared" si="0"/>
        <v>38</v>
      </c>
    </row>
    <row r="14" spans="1:12" x14ac:dyDescent="0.2">
      <c r="F14">
        <v>304</v>
      </c>
      <c r="G14" t="s">
        <v>51</v>
      </c>
      <c r="H14">
        <v>0.17</v>
      </c>
      <c r="I14" t="s">
        <v>12</v>
      </c>
      <c r="J14">
        <v>65</v>
      </c>
      <c r="K14">
        <f t="shared" si="0"/>
        <v>11.05</v>
      </c>
    </row>
    <row r="15" spans="1:12" x14ac:dyDescent="0.2">
      <c r="F15">
        <v>204</v>
      </c>
      <c r="G15" t="s">
        <v>52</v>
      </c>
      <c r="H15">
        <v>1</v>
      </c>
      <c r="I15" t="s">
        <v>9</v>
      </c>
      <c r="J15">
        <v>2.5</v>
      </c>
      <c r="K15">
        <f t="shared" si="0"/>
        <v>2.5</v>
      </c>
    </row>
    <row r="16" spans="1:12" x14ac:dyDescent="0.2">
      <c r="F16" t="s">
        <v>53</v>
      </c>
    </row>
    <row r="18" spans="6:12" x14ac:dyDescent="0.2">
      <c r="F18">
        <v>254</v>
      </c>
      <c r="G18" t="s">
        <v>54</v>
      </c>
      <c r="H18">
        <v>1</v>
      </c>
      <c r="I18" t="s">
        <v>9</v>
      </c>
      <c r="J18">
        <v>4</v>
      </c>
      <c r="K18">
        <f>J18*H18</f>
        <v>4</v>
      </c>
    </row>
    <row r="20" spans="6:12" x14ac:dyDescent="0.2">
      <c r="F20" s="12" t="s">
        <v>42</v>
      </c>
      <c r="H20" t="s">
        <v>43</v>
      </c>
      <c r="J20" t="s">
        <v>44</v>
      </c>
      <c r="K20" s="12">
        <f>SUM(K21:K27)</f>
        <v>57.915000000000006</v>
      </c>
      <c r="L20" s="12" t="s">
        <v>45</v>
      </c>
    </row>
    <row r="21" spans="6:12" x14ac:dyDescent="0.2">
      <c r="F21">
        <v>441</v>
      </c>
      <c r="G21" t="s">
        <v>46</v>
      </c>
      <c r="H21">
        <v>3.5000000000000003E-2</v>
      </c>
      <c r="I21" t="s">
        <v>12</v>
      </c>
      <c r="J21">
        <v>250</v>
      </c>
      <c r="K21">
        <f>J21*H21</f>
        <v>8.75</v>
      </c>
    </row>
    <row r="22" spans="6:12" x14ac:dyDescent="0.2">
      <c r="F22">
        <v>407</v>
      </c>
      <c r="G22" t="s">
        <v>47</v>
      </c>
      <c r="H22">
        <v>5.5E-2</v>
      </c>
      <c r="I22" t="s">
        <v>48</v>
      </c>
      <c r="J22">
        <v>3</v>
      </c>
      <c r="K22">
        <f>J22*H22</f>
        <v>0.16500000000000001</v>
      </c>
    </row>
    <row r="23" spans="6:12" x14ac:dyDescent="0.2">
      <c r="F23">
        <v>441</v>
      </c>
      <c r="G23" t="s">
        <v>49</v>
      </c>
      <c r="H23">
        <v>0.05</v>
      </c>
      <c r="I23" t="s">
        <v>12</v>
      </c>
      <c r="J23">
        <v>250</v>
      </c>
      <c r="K23">
        <f>J23*H23</f>
        <v>12.5</v>
      </c>
    </row>
    <row r="24" spans="6:12" x14ac:dyDescent="0.2">
      <c r="F24">
        <v>304</v>
      </c>
      <c r="G24" t="s">
        <v>51</v>
      </c>
      <c r="H24">
        <v>0.25</v>
      </c>
      <c r="I24" t="s">
        <v>12</v>
      </c>
      <c r="J24">
        <v>65</v>
      </c>
      <c r="K24">
        <f>J24*H24</f>
        <v>16.25</v>
      </c>
    </row>
    <row r="25" spans="6:12" x14ac:dyDescent="0.2">
      <c r="F25">
        <v>204</v>
      </c>
      <c r="G25" t="s">
        <v>52</v>
      </c>
      <c r="H25">
        <v>1</v>
      </c>
      <c r="I25" t="s">
        <v>9</v>
      </c>
      <c r="J25">
        <v>2.5</v>
      </c>
      <c r="K25">
        <f>J25*H25</f>
        <v>2.5</v>
      </c>
    </row>
    <row r="27" spans="6:12" x14ac:dyDescent="0.2">
      <c r="F27" s="12" t="s">
        <v>55</v>
      </c>
      <c r="K27" s="12">
        <f>SUM(K28:K33)</f>
        <v>17.750000000000004</v>
      </c>
    </row>
    <row r="28" spans="6:12" x14ac:dyDescent="0.2">
      <c r="F28">
        <v>204</v>
      </c>
      <c r="G28" t="s">
        <v>11</v>
      </c>
      <c r="H28">
        <v>0.4</v>
      </c>
      <c r="I28" t="s">
        <v>9</v>
      </c>
      <c r="J28">
        <v>16</v>
      </c>
      <c r="K28">
        <f>J28*H28</f>
        <v>6.4</v>
      </c>
    </row>
    <row r="29" spans="6:12" x14ac:dyDescent="0.2">
      <c r="F29">
        <v>206</v>
      </c>
      <c r="G29" t="s">
        <v>56</v>
      </c>
      <c r="H29">
        <v>3.5000000000000003E-2</v>
      </c>
      <c r="I29" t="s">
        <v>57</v>
      </c>
      <c r="J29">
        <v>150</v>
      </c>
      <c r="K29">
        <f>J29*H29</f>
        <v>5.2500000000000009</v>
      </c>
      <c r="L29" s="12" t="s">
        <v>45</v>
      </c>
    </row>
    <row r="30" spans="6:12" x14ac:dyDescent="0.2">
      <c r="F30">
        <v>206</v>
      </c>
      <c r="G30" t="s">
        <v>58</v>
      </c>
      <c r="H30">
        <v>1</v>
      </c>
      <c r="I30" t="s">
        <v>9</v>
      </c>
      <c r="J30">
        <v>5</v>
      </c>
      <c r="K30">
        <f>J30*H30</f>
        <v>5</v>
      </c>
    </row>
    <row r="31" spans="6:12" x14ac:dyDescent="0.2">
      <c r="F31">
        <v>206</v>
      </c>
      <c r="G31" t="s">
        <v>59</v>
      </c>
      <c r="H31">
        <v>1</v>
      </c>
      <c r="I31" t="s">
        <v>9</v>
      </c>
      <c r="J31">
        <v>1</v>
      </c>
      <c r="K31">
        <f>J31*H31</f>
        <v>1</v>
      </c>
    </row>
    <row r="32" spans="6:12" x14ac:dyDescent="0.2">
      <c r="F32">
        <v>204</v>
      </c>
      <c r="G32" t="s">
        <v>60</v>
      </c>
      <c r="H32">
        <f>1/2000</f>
        <v>5.0000000000000001E-4</v>
      </c>
      <c r="I32" t="s">
        <v>61</v>
      </c>
      <c r="J32">
        <v>200</v>
      </c>
      <c r="K32">
        <f>J32*H32</f>
        <v>0.1</v>
      </c>
    </row>
    <row r="34" spans="6:11" x14ac:dyDescent="0.2">
      <c r="F34" s="12" t="s">
        <v>55</v>
      </c>
      <c r="K34">
        <f>SUM(K35:K40)</f>
        <v>31.4</v>
      </c>
    </row>
    <row r="35" spans="6:11" x14ac:dyDescent="0.2">
      <c r="F35">
        <v>204</v>
      </c>
      <c r="G35" t="s">
        <v>11</v>
      </c>
      <c r="H35">
        <v>0.4</v>
      </c>
      <c r="I35" t="s">
        <v>12</v>
      </c>
      <c r="J35">
        <v>16</v>
      </c>
      <c r="K35">
        <f>J35*H35</f>
        <v>6.4</v>
      </c>
    </row>
    <row r="36" spans="6:11" x14ac:dyDescent="0.2">
      <c r="F36">
        <v>204</v>
      </c>
      <c r="G36" t="s">
        <v>62</v>
      </c>
      <c r="H36">
        <v>0.4</v>
      </c>
      <c r="I36" t="s">
        <v>12</v>
      </c>
      <c r="J36">
        <v>55</v>
      </c>
      <c r="K36">
        <f>J36*H36</f>
        <v>22</v>
      </c>
    </row>
    <row r="37" spans="6:11" x14ac:dyDescent="0.2">
      <c r="F37">
        <v>206</v>
      </c>
      <c r="G37" t="s">
        <v>63</v>
      </c>
      <c r="H37">
        <v>1</v>
      </c>
      <c r="I37" t="s">
        <v>9</v>
      </c>
      <c r="J37">
        <v>3</v>
      </c>
      <c r="K37">
        <f>J37*H37</f>
        <v>3</v>
      </c>
    </row>
    <row r="40" spans="6:11" x14ac:dyDescent="0.2">
      <c r="F40" s="119" t="s">
        <v>64</v>
      </c>
      <c r="G40" s="119"/>
      <c r="H40" s="119"/>
      <c r="I40" s="21">
        <f>SUM(I41:I49)</f>
        <v>88850</v>
      </c>
    </row>
    <row r="41" spans="6:11" x14ac:dyDescent="0.2">
      <c r="F41" t="s">
        <v>65</v>
      </c>
      <c r="G41" s="1">
        <v>7000</v>
      </c>
      <c r="H41">
        <v>4</v>
      </c>
      <c r="I41" s="1">
        <f>G41*H41</f>
        <v>28000</v>
      </c>
    </row>
    <row r="42" spans="6:11" x14ac:dyDescent="0.2">
      <c r="F42" t="s">
        <v>66</v>
      </c>
      <c r="G42" s="1">
        <v>12000</v>
      </c>
      <c r="H42">
        <v>2</v>
      </c>
      <c r="I42" s="1">
        <f t="shared" ref="I42:I48" si="1">G42*H42</f>
        <v>24000</v>
      </c>
    </row>
    <row r="43" spans="6:11" x14ac:dyDescent="0.2">
      <c r="F43" t="s">
        <v>67</v>
      </c>
      <c r="G43" s="1">
        <v>1500</v>
      </c>
      <c r="H43">
        <v>13</v>
      </c>
      <c r="I43" s="1">
        <f t="shared" si="1"/>
        <v>19500</v>
      </c>
    </row>
    <row r="44" spans="6:11" x14ac:dyDescent="0.2">
      <c r="F44" t="s">
        <v>68</v>
      </c>
      <c r="G44" s="1">
        <v>4000</v>
      </c>
      <c r="H44">
        <v>2</v>
      </c>
      <c r="I44" s="1">
        <f t="shared" si="1"/>
        <v>8000</v>
      </c>
    </row>
    <row r="45" spans="6:11" x14ac:dyDescent="0.2">
      <c r="F45" s="3" t="s">
        <v>69</v>
      </c>
      <c r="G45" s="1">
        <v>5</v>
      </c>
      <c r="H45">
        <v>200</v>
      </c>
      <c r="I45" s="1">
        <f t="shared" si="1"/>
        <v>1000</v>
      </c>
    </row>
    <row r="46" spans="6:11" x14ac:dyDescent="0.2">
      <c r="F46" s="3" t="s">
        <v>70</v>
      </c>
      <c r="G46" s="1">
        <v>3</v>
      </c>
      <c r="H46">
        <v>2000</v>
      </c>
      <c r="I46" s="1">
        <f t="shared" si="1"/>
        <v>6000</v>
      </c>
    </row>
    <row r="47" spans="6:11" x14ac:dyDescent="0.2">
      <c r="F47" s="3" t="s">
        <v>71</v>
      </c>
      <c r="G47" s="22">
        <v>350</v>
      </c>
      <c r="H47">
        <v>1</v>
      </c>
      <c r="I47" s="1">
        <f t="shared" si="1"/>
        <v>350</v>
      </c>
    </row>
    <row r="48" spans="6:11" x14ac:dyDescent="0.2">
      <c r="F48" s="3" t="s">
        <v>72</v>
      </c>
      <c r="G48" s="1">
        <v>1000</v>
      </c>
      <c r="H48">
        <v>2</v>
      </c>
      <c r="I48" s="1">
        <f t="shared" si="1"/>
        <v>2000</v>
      </c>
    </row>
  </sheetData>
  <mergeCells count="2">
    <mergeCell ref="A2:B2"/>
    <mergeCell ref="F40:H4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20151</vt:lpstr>
      <vt:lpstr>Notes</vt:lpstr>
      <vt:lpstr>'20151'!Print_Area</vt:lpstr>
    </vt:vector>
  </TitlesOfParts>
  <Manager/>
  <Company>Hamilton County Park District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tpalmeter</dc:creator>
  <cp:keywords/>
  <dc:description/>
  <cp:lastModifiedBy>Morman, Zach</cp:lastModifiedBy>
  <cp:revision/>
  <cp:lastPrinted>2023-09-20T18:49:12Z</cp:lastPrinted>
  <dcterms:created xsi:type="dcterms:W3CDTF">2003-04-21T17:06:43Z</dcterms:created>
  <dcterms:modified xsi:type="dcterms:W3CDTF">2024-05-16T13:45:30Z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